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בית החייל חיפה " sheetId="1" r:id="rId1"/>
    <sheet name="בית החייל קרית שמונה " sheetId="2" r:id="rId2"/>
    <sheet name="בית החייל טבריה " sheetId="3" r:id="rId3"/>
    <sheet name="בית החייל תל אביב" sheetId="7" r:id="rId4"/>
    <sheet name="בית השריון תל אביב " sheetId="8" r:id="rId5"/>
    <sheet name="בית החייל רמת גן" sheetId="10" r:id="rId6"/>
    <sheet name="בית קלימיאן רמת גן " sheetId="9" r:id="rId7"/>
    <sheet name="בית החייל ירושלים" sheetId="11" r:id="rId8"/>
    <sheet name="הר גילה " sheetId="12" r:id="rId9"/>
    <sheet name="בית החייל באר שבע" sheetId="5" r:id="rId10"/>
    <sheet name="כפר הנופש אשקלון" sheetId="6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5" l="1"/>
  <c r="H4" i="3" l="1"/>
  <c r="H3" i="7" l="1"/>
  <c r="H4" i="1" l="1"/>
  <c r="H3" i="1"/>
  <c r="C22" i="6" l="1"/>
  <c r="I23" i="6"/>
  <c r="J9" i="6"/>
  <c r="D9" i="6"/>
  <c r="E9" i="6"/>
  <c r="F9" i="6"/>
  <c r="G9" i="6"/>
  <c r="H9" i="6"/>
  <c r="I9" i="6"/>
  <c r="C9" i="6"/>
  <c r="H5" i="5" l="1"/>
  <c r="H4" i="5"/>
  <c r="H3" i="5"/>
  <c r="H6" i="5" s="1"/>
  <c r="G3" i="5"/>
  <c r="G5" i="5"/>
  <c r="G4" i="5"/>
  <c r="H3" i="3"/>
  <c r="H5" i="3" s="1"/>
  <c r="H6" i="3" s="1"/>
  <c r="G4" i="3"/>
  <c r="H5" i="9" l="1"/>
  <c r="G5" i="9"/>
  <c r="H4" i="9"/>
  <c r="G4" i="9"/>
  <c r="H3" i="9"/>
  <c r="H6" i="9" s="1"/>
  <c r="H8" i="9" s="1"/>
  <c r="G3" i="9"/>
  <c r="H6" i="8"/>
  <c r="G6" i="11" l="1"/>
  <c r="H4" i="2" l="1"/>
  <c r="H5" i="1"/>
  <c r="I25" i="6"/>
  <c r="H25" i="6"/>
  <c r="G25" i="6"/>
  <c r="F25" i="6"/>
  <c r="E25" i="6"/>
  <c r="D25" i="6"/>
  <c r="C25" i="6"/>
  <c r="I24" i="6"/>
  <c r="H24" i="6"/>
  <c r="G24" i="6"/>
  <c r="F24" i="6"/>
  <c r="E24" i="6"/>
  <c r="D24" i="6"/>
  <c r="C24" i="6"/>
  <c r="H23" i="6"/>
  <c r="G23" i="6"/>
  <c r="F23" i="6"/>
  <c r="E23" i="6"/>
  <c r="D23" i="6"/>
  <c r="C23" i="6"/>
  <c r="I22" i="6"/>
  <c r="H22" i="6"/>
  <c r="G22" i="6"/>
  <c r="F22" i="6"/>
  <c r="E22" i="6"/>
  <c r="D22" i="6"/>
  <c r="I16" i="6"/>
  <c r="H16" i="6"/>
  <c r="G16" i="6"/>
  <c r="H15" i="6"/>
  <c r="G15" i="6"/>
  <c r="E15" i="6"/>
  <c r="C15" i="6"/>
  <c r="J22" i="6" l="1"/>
  <c r="J15" i="6"/>
  <c r="J17" i="6" s="1"/>
  <c r="J23" i="6"/>
  <c r="J24" i="6"/>
  <c r="J25" i="6"/>
  <c r="J16" i="6"/>
  <c r="J26" i="6" l="1"/>
  <c r="J27" i="6"/>
  <c r="H3" i="12" l="1"/>
  <c r="H4" i="12" s="1"/>
  <c r="H5" i="12" s="1"/>
  <c r="G3" i="12"/>
  <c r="H5" i="11"/>
  <c r="H4" i="11"/>
  <c r="H3" i="11"/>
  <c r="G5" i="11"/>
  <c r="G4" i="11"/>
  <c r="G3" i="11"/>
  <c r="H6" i="10"/>
  <c r="H5" i="10"/>
  <c r="H3" i="10"/>
  <c r="H7" i="10" s="1"/>
  <c r="H4" i="10"/>
  <c r="H4" i="7"/>
  <c r="H5" i="8"/>
  <c r="H4" i="8"/>
  <c r="H3" i="8"/>
  <c r="G6" i="10"/>
  <c r="G5" i="10"/>
  <c r="G4" i="10"/>
  <c r="G3" i="10"/>
  <c r="G6" i="8"/>
  <c r="G5" i="8"/>
  <c r="G4" i="8"/>
  <c r="G3" i="8"/>
  <c r="G4" i="7"/>
  <c r="H5" i="7"/>
  <c r="H6" i="7" s="1"/>
  <c r="G3" i="7"/>
  <c r="H7" i="11" l="1"/>
  <c r="H8" i="11" s="1"/>
  <c r="H8" i="10"/>
  <c r="H7" i="8"/>
  <c r="H9" i="8" s="1"/>
  <c r="G3" i="3" l="1"/>
  <c r="H6" i="1"/>
  <c r="H7" i="1" s="1"/>
  <c r="H3" i="2"/>
  <c r="G4" i="2"/>
  <c r="G3" i="2"/>
  <c r="G4" i="1"/>
  <c r="G3" i="1"/>
  <c r="G5" i="1"/>
  <c r="H5" i="2" l="1"/>
  <c r="H6" i="2" s="1"/>
</calcChain>
</file>

<file path=xl/sharedStrings.xml><?xml version="1.0" encoding="utf-8"?>
<sst xmlns="http://schemas.openxmlformats.org/spreadsheetml/2006/main" count="244" uniqueCount="101">
  <si>
    <t>מס'</t>
  </si>
  <si>
    <t xml:space="preserve">פירוט בעלי תפקידים </t>
  </si>
  <si>
    <t>חצרן</t>
  </si>
  <si>
    <t xml:space="preserve">עובדת ניקיון לשעות הערב בלבד </t>
  </si>
  <si>
    <t>כמות עובדים</t>
  </si>
  <si>
    <t xml:space="preserve">** סה"כ 4 עובדים </t>
  </si>
  <si>
    <t xml:space="preserve">כמות ימי עבודה בשבוע </t>
  </si>
  <si>
    <t xml:space="preserve">הערות </t>
  </si>
  <si>
    <t xml:space="preserve">שעת התחלה </t>
  </si>
  <si>
    <t xml:space="preserve">שעת סיום </t>
  </si>
  <si>
    <t xml:space="preserve">כמות שעות שבועית </t>
  </si>
  <si>
    <t xml:space="preserve">ימי שישי בלבד </t>
  </si>
  <si>
    <t xml:space="preserve">סה"כ כמות שעות שבועיות </t>
  </si>
  <si>
    <t xml:space="preserve">כמות ש"ע יומיות </t>
  </si>
  <si>
    <t xml:space="preserve">הדרישה לעובדים נוספים תהא בהתראה של 24 שעות מראש </t>
  </si>
  <si>
    <t xml:space="preserve">עובדי ניקיון </t>
  </si>
  <si>
    <t xml:space="preserve">דרישה לעובד נוסף   תהיה בעת הצורך </t>
  </si>
  <si>
    <t xml:space="preserve">עבודה בשישי שבת ובחגים תהא על פי דרישה </t>
  </si>
  <si>
    <t xml:space="preserve">** סה"כ 2 עובדים </t>
  </si>
  <si>
    <t>הערות</t>
  </si>
  <si>
    <t xml:space="preserve">** סה"כ 3 עובדים </t>
  </si>
  <si>
    <t xml:space="preserve"> פירוט שעות עבודה שבועיות-באר שבע </t>
  </si>
  <si>
    <t xml:space="preserve">פירוט שעות עבודה שבועיות- בית החייל חיפה </t>
  </si>
  <si>
    <t xml:space="preserve">פירוט שעות עבודה שבועיות-קרית שמונה </t>
  </si>
  <si>
    <t xml:space="preserve">פירוט שעות עבודה שבועיות-טבריה </t>
  </si>
  <si>
    <t xml:space="preserve">עבודה בשישי שבת ובחגים תהא על פי דרישה ובתיאום </t>
  </si>
  <si>
    <t xml:space="preserve">פירוט שעות עבודה שבועיות- בית החייל תל אביב </t>
  </si>
  <si>
    <t xml:space="preserve">פירוט שעות עבודה שבועיות- בית השריון תל אביב </t>
  </si>
  <si>
    <t>פירוט שעות עבודה שבועיות- בית קלימיאן</t>
  </si>
  <si>
    <t xml:space="preserve">עובדת ניקיון </t>
  </si>
  <si>
    <t xml:space="preserve">עובדת ניקיון -ערב </t>
  </si>
  <si>
    <t xml:space="preserve">סה"כ  הערכת כמות שעות חודשיות  </t>
  </si>
  <si>
    <t>סה"כ כמות שעות חודשיות</t>
  </si>
  <si>
    <t>פירוט שעות עבודה שבועיות- בית החייל רמת גן</t>
  </si>
  <si>
    <t>עובדת ניקיון</t>
  </si>
  <si>
    <t>עובדת ניקיון (ערב)</t>
  </si>
  <si>
    <t>עובדת ניקיון (שישי)</t>
  </si>
  <si>
    <t xml:space="preserve">** סה"כ 5 עובדים </t>
  </si>
  <si>
    <t>פירוט שעות עבודה שבועיות- בית החייל ירושלים</t>
  </si>
  <si>
    <t xml:space="preserve">פירוט שעות עבודה שבועיות- הר גילה </t>
  </si>
  <si>
    <t xml:space="preserve">מחלקה </t>
  </si>
  <si>
    <t>שבת</t>
  </si>
  <si>
    <t>משק חדרניות</t>
  </si>
  <si>
    <t>ציבורי</t>
  </si>
  <si>
    <t xml:space="preserve">חמישי ושישי 2 משמרות </t>
  </si>
  <si>
    <t>חצרנים</t>
  </si>
  <si>
    <t>חמישי ושישי 2 משמרות</t>
  </si>
  <si>
    <t>שטיפת כלים</t>
  </si>
  <si>
    <t>בכל יום 2 משמרות</t>
  </si>
  <si>
    <t>מלצריות</t>
  </si>
  <si>
    <t>שיש ושבת 2 משמרות</t>
  </si>
  <si>
    <t>מנהלת</t>
  </si>
  <si>
    <t>סה"כ</t>
  </si>
  <si>
    <t xml:space="preserve">שבת -שעות עבודה </t>
  </si>
  <si>
    <t xml:space="preserve">סה"כ אומדן חודשי  </t>
  </si>
  <si>
    <t xml:space="preserve">8.5 שעות </t>
  </si>
  <si>
    <t xml:space="preserve">סה"כ אומדן שעות חודשי  </t>
  </si>
  <si>
    <t xml:space="preserve">8 שעות </t>
  </si>
  <si>
    <t>סה"כ שעות חודשיות (משרה מלאה)</t>
  </si>
  <si>
    <t>סה"כ שעות חודשיות (משרה חלקית)</t>
  </si>
  <si>
    <t xml:space="preserve">סה"כ כמות שעות חודשיות </t>
  </si>
  <si>
    <t xml:space="preserve">הערות: </t>
  </si>
  <si>
    <t xml:space="preserve">משתנה בהתאם לשעת יציאת השבת </t>
  </si>
  <si>
    <t>אחד קבוע. ונוספים לפי צורך (מתוך עובדי אמצ"ש)</t>
  </si>
  <si>
    <t>עובד ניקיון</t>
  </si>
  <si>
    <t xml:space="preserve">עובד ניקיון </t>
  </si>
  <si>
    <t>עובד ניקיון (שישי)</t>
  </si>
  <si>
    <t xml:space="preserve">עובד ניקיון- מוצ"ש </t>
  </si>
  <si>
    <t>מתוך עובדים אלה אחת חייבת להיות אישה,לשם כניסה למגורי בנות</t>
  </si>
  <si>
    <t>סה"כ עובד אחד</t>
  </si>
  <si>
    <t>נדרשת יכולת הגעה עצמאית</t>
  </si>
  <si>
    <t xml:space="preserve">עבור שטחים ציבוריים- אופציונאלי </t>
  </si>
  <si>
    <t xml:space="preserve">ימי שישי אופציונאלי ניתן לממש על בסיס עובדות אמצ"ש </t>
  </si>
  <si>
    <t xml:space="preserve">** סה"כ 6 עובדים </t>
  </si>
  <si>
    <t xml:space="preserve">מס' </t>
  </si>
  <si>
    <t xml:space="preserve">דרישה לעובדים נוספים  תהיה בעת הצורך לפי תפוסת הבית </t>
  </si>
  <si>
    <t xml:space="preserve">כמות עובדים מינימאלית.  עובדים נוספים יידרשו בהתאם לצורך על פי תפוסת הבית והתשלןם בגינם יהיה לפי תמחור עובדי הניקיון  הקבועים. </t>
  </si>
  <si>
    <t xml:space="preserve">עובד ניקיון  - ערב </t>
  </si>
  <si>
    <t xml:space="preserve">אופציה בלבד-  עבודה בשישי שבת ובחגים תהא על פי דרישה </t>
  </si>
  <si>
    <t xml:space="preserve">עובדים נוספים יידרשו בהתאם לצורך על פי תפוסת הבית והתשלןם בגינם יהיה לפי תמחור עובדי הניקיון  הקבועים. </t>
  </si>
  <si>
    <t xml:space="preserve">עובד ניקיון- יום שישי </t>
  </si>
  <si>
    <t xml:space="preserve">יום שישי </t>
  </si>
  <si>
    <t>יום ראשון (אחרי סופש)</t>
  </si>
  <si>
    <t>יום שני</t>
  </si>
  <si>
    <t>יום שלישי</t>
  </si>
  <si>
    <t>יום רביעי</t>
  </si>
  <si>
    <t>יום שישי</t>
  </si>
  <si>
    <t xml:space="preserve">יום ראשון (אחרי סופש) שעות עבודה </t>
  </si>
  <si>
    <t xml:space="preserve">יום שני -שעות עבודה </t>
  </si>
  <si>
    <t xml:space="preserve">יום שלישי -שעות עבודה </t>
  </si>
  <si>
    <t xml:space="preserve">יום רביעי -שעות עבודה </t>
  </si>
  <si>
    <t xml:space="preserve">יום שישי -שעות עבודה </t>
  </si>
  <si>
    <t xml:space="preserve">יום חמישי (יש סופ"ש)-שעות עבודה </t>
  </si>
  <si>
    <t xml:space="preserve">סה"כ כמות עבודית שבועית </t>
  </si>
  <si>
    <t>מתוכן 3 אחראיות מבנים (באותו שכר)</t>
  </si>
  <si>
    <r>
      <t xml:space="preserve"> עובדים במשרה</t>
    </r>
    <r>
      <rPr>
        <b/>
        <u/>
        <sz val="14"/>
        <color theme="1"/>
        <rFont val="David"/>
        <family val="2"/>
      </rPr>
      <t xml:space="preserve"> חלקית </t>
    </r>
    <r>
      <rPr>
        <b/>
        <sz val="14"/>
        <color theme="1"/>
        <rFont val="David"/>
        <family val="2"/>
      </rPr>
      <t>-  פירוט שעות עבודה חודשיות-  (משמרת כ- 8.5 שעות)</t>
    </r>
  </si>
  <si>
    <r>
      <t xml:space="preserve">עובדים קבועים </t>
    </r>
    <r>
      <rPr>
        <b/>
        <u/>
        <sz val="14"/>
        <color theme="1"/>
        <rFont val="David"/>
        <family val="2"/>
      </rPr>
      <t xml:space="preserve">במשרה מלאה </t>
    </r>
    <r>
      <rPr>
        <b/>
        <sz val="14"/>
        <color theme="1"/>
        <rFont val="David"/>
        <family val="2"/>
      </rPr>
      <t>- פירוט שעות עבודה חודשיות   (משמרת כ- 8.5 שעות)</t>
    </r>
  </si>
  <si>
    <t xml:space="preserve"> טבלת פירוט עובדים שבועית  - כפר הנופש  אשקלון  </t>
  </si>
  <si>
    <t>יום חמישי  (סופ"ש)</t>
  </si>
  <si>
    <t xml:space="preserve">יוםחמישי (סופ"ש)-שעות עבודה </t>
  </si>
  <si>
    <t>סה"כ שעות עבודה חודשיות (לכלל העובדים בכפר הנופש)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</si>
</sst>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scheme val="minor"/>
    </font>
    <font>
      <sz val="11"/>
      <color theme="1"/>
      <name val="David"/>
      <family val="2"/>
    </font>
    <font>
      <b/>
      <sz val="12"/>
      <color theme="1"/>
      <name val="David"/>
      <family val="2"/>
    </font>
    <font>
      <sz val="12"/>
      <color theme="1"/>
      <name val="David"/>
      <family val="2"/>
    </font>
    <font>
      <b/>
      <sz val="14"/>
      <color theme="1"/>
      <name val="David"/>
      <family val="2"/>
    </font>
    <font>
      <b/>
      <u/>
      <sz val="11"/>
      <color theme="1"/>
      <name val="Arial"/>
      <family val="2"/>
      <scheme val="minor"/>
    </font>
    <font>
      <b/>
      <u/>
      <sz val="14"/>
      <color theme="1"/>
      <name val="David"/>
      <family val="2"/>
    </font>
    <font>
      <sz val="12"/>
      <color theme="1"/>
      <name val="Arial"/>
      <family val="2"/>
      <scheme val="minor"/>
    </font>
    <font>
      <b/>
      <u/>
      <sz val="11"/>
      <color theme="1"/>
      <name val="David"/>
      <family val="2"/>
    </font>
    <font>
      <b/>
      <u/>
      <sz val="12"/>
      <color theme="1"/>
      <name val="David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 readingOrder="2"/>
    </xf>
    <xf numFmtId="20" fontId="3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0" fillId="0" borderId="1" xfId="0" applyBorder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1" xfId="0" applyFont="1" applyBorder="1"/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rightToLeft="1" tabSelected="1" zoomScaleNormal="100" workbookViewId="0">
      <selection activeCell="I11" sqref="I11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9.5" customWidth="1"/>
    <col min="8" max="8" width="15" customWidth="1"/>
    <col min="9" max="9" width="16.75" customWidth="1"/>
  </cols>
  <sheetData>
    <row r="1" spans="1:9" ht="33" customHeight="1" x14ac:dyDescent="0.2">
      <c r="A1" s="32" t="s">
        <v>22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15.75" x14ac:dyDescent="0.25">
      <c r="A3" s="13">
        <v>1</v>
      </c>
      <c r="B3" s="13" t="s">
        <v>29</v>
      </c>
      <c r="C3" s="13">
        <v>2</v>
      </c>
      <c r="D3" s="13">
        <v>5</v>
      </c>
      <c r="E3" s="3">
        <v>0.25</v>
      </c>
      <c r="F3" s="3">
        <v>0.54166666666666663</v>
      </c>
      <c r="G3" s="4">
        <f t="shared" ref="G3" si="0">F3-E3</f>
        <v>0.29166666666666663</v>
      </c>
      <c r="H3" s="5">
        <f>D3*C3*7</f>
        <v>70</v>
      </c>
      <c r="I3" s="6"/>
    </row>
    <row r="4" spans="1:9" ht="15.75" x14ac:dyDescent="0.25">
      <c r="A4" s="13">
        <v>3</v>
      </c>
      <c r="B4" s="13" t="s">
        <v>29</v>
      </c>
      <c r="C4" s="13">
        <v>1</v>
      </c>
      <c r="D4" s="13">
        <v>1</v>
      </c>
      <c r="E4" s="3">
        <v>0.33333333333333331</v>
      </c>
      <c r="F4" s="3">
        <v>0.5</v>
      </c>
      <c r="G4" s="4">
        <f>F4-E4</f>
        <v>0.16666666666666669</v>
      </c>
      <c r="H4" s="5">
        <f>4*D4*C4</f>
        <v>4</v>
      </c>
      <c r="I4" s="6" t="s">
        <v>11</v>
      </c>
    </row>
    <row r="5" spans="1:9" ht="31.5" x14ac:dyDescent="0.2">
      <c r="A5" s="13">
        <v>4</v>
      </c>
      <c r="B5" s="13" t="s">
        <v>3</v>
      </c>
      <c r="C5" s="13">
        <v>1</v>
      </c>
      <c r="D5" s="13">
        <v>4</v>
      </c>
      <c r="E5" s="3">
        <v>0.66666666666666663</v>
      </c>
      <c r="F5" s="3">
        <v>0.79166666666666663</v>
      </c>
      <c r="G5" s="10">
        <f>F5-E5</f>
        <v>0.125</v>
      </c>
      <c r="H5" s="11">
        <f>3*D5*C5</f>
        <v>12</v>
      </c>
      <c r="I5" s="13"/>
    </row>
    <row r="6" spans="1:9" ht="22.5" customHeight="1" x14ac:dyDescent="0.2">
      <c r="A6" s="33" t="s">
        <v>12</v>
      </c>
      <c r="B6" s="34"/>
      <c r="C6" s="34"/>
      <c r="D6" s="34"/>
      <c r="E6" s="34"/>
      <c r="F6" s="34"/>
      <c r="G6" s="35"/>
      <c r="H6" s="7">
        <f>SUM(H3:H5)</f>
        <v>86</v>
      </c>
      <c r="I6" s="9" t="s">
        <v>5</v>
      </c>
    </row>
    <row r="7" spans="1:9" ht="26.25" customHeight="1" x14ac:dyDescent="0.2">
      <c r="A7" s="33" t="s">
        <v>60</v>
      </c>
      <c r="B7" s="34"/>
      <c r="C7" s="34"/>
      <c r="D7" s="34"/>
      <c r="E7" s="34"/>
      <c r="F7" s="34"/>
      <c r="G7" s="35"/>
      <c r="H7" s="7">
        <f>H6*4</f>
        <v>344</v>
      </c>
      <c r="I7" s="9"/>
    </row>
  </sheetData>
  <sheetProtection algorithmName="SHA-512" hashValue="59kODle1bFe8Tl5j1wN70g4SBH9Mrvzu9avgk0uSAjCExYoHHBnS5LQPe5pfFZERC3KE5Wab0Pzg6RLaKCIc1w==" saltValue="fk8kvVpKGrR3GsxNEdC1aA==" spinCount="100000" sheet="1" objects="1" scenarios="1"/>
  <mergeCells count="3">
    <mergeCell ref="A1:I1"/>
    <mergeCell ref="A6:G6"/>
    <mergeCell ref="A7:G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rightToLeft="1" zoomScaleNormal="100" workbookViewId="0">
      <selection activeCell="I10" sqref="I10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9.5" customWidth="1"/>
    <col min="8" max="8" width="14.625" customWidth="1"/>
    <col min="9" max="9" width="25.125" customWidth="1"/>
  </cols>
  <sheetData>
    <row r="1" spans="1:9" ht="29.25" customHeight="1" x14ac:dyDescent="0.2">
      <c r="A1" s="32" t="s">
        <v>23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21.75" customHeight="1" x14ac:dyDescent="0.25">
      <c r="A3" s="13">
        <v>1</v>
      </c>
      <c r="B3" s="13" t="s">
        <v>2</v>
      </c>
      <c r="C3" s="13">
        <v>1</v>
      </c>
      <c r="D3" s="13">
        <v>5</v>
      </c>
      <c r="E3" s="3">
        <v>0.33333333333333331</v>
      </c>
      <c r="F3" s="3">
        <v>0.58333333333333337</v>
      </c>
      <c r="G3" s="4">
        <f>F3-E3</f>
        <v>0.25000000000000006</v>
      </c>
      <c r="H3" s="5">
        <f>6*D3*C3</f>
        <v>30</v>
      </c>
      <c r="I3" s="6"/>
    </row>
    <row r="4" spans="1:9" ht="90" customHeight="1" x14ac:dyDescent="0.2">
      <c r="A4" s="13">
        <v>2</v>
      </c>
      <c r="B4" s="13" t="s">
        <v>15</v>
      </c>
      <c r="C4" s="13">
        <v>2</v>
      </c>
      <c r="D4" s="13">
        <v>5</v>
      </c>
      <c r="E4" s="3">
        <v>0.33333333333333331</v>
      </c>
      <c r="F4" s="3">
        <v>0.58333333333333337</v>
      </c>
      <c r="G4" s="10">
        <f t="shared" ref="G4" si="0">F4-E4</f>
        <v>0.25000000000000006</v>
      </c>
      <c r="H4" s="11">
        <f>6*D4*C4</f>
        <v>60</v>
      </c>
      <c r="I4" s="13" t="s">
        <v>76</v>
      </c>
    </row>
    <row r="5" spans="1:9" ht="30.75" customHeight="1" x14ac:dyDescent="0.2">
      <c r="A5" s="33" t="s">
        <v>12</v>
      </c>
      <c r="B5" s="34"/>
      <c r="C5" s="34"/>
      <c r="D5" s="34"/>
      <c r="E5" s="34"/>
      <c r="F5" s="34"/>
      <c r="G5" s="35"/>
      <c r="H5" s="7">
        <f>SUM(H3:H4)</f>
        <v>90</v>
      </c>
      <c r="I5" s="9" t="s">
        <v>20</v>
      </c>
    </row>
    <row r="6" spans="1:9" ht="26.25" customHeight="1" x14ac:dyDescent="0.2">
      <c r="A6" s="33" t="s">
        <v>12</v>
      </c>
      <c r="B6" s="34"/>
      <c r="C6" s="34"/>
      <c r="D6" s="34"/>
      <c r="E6" s="34"/>
      <c r="F6" s="34"/>
      <c r="G6" s="35"/>
      <c r="H6" s="7">
        <f>H5*4</f>
        <v>360</v>
      </c>
      <c r="I6" s="9"/>
    </row>
    <row r="7" spans="1:9" ht="15" x14ac:dyDescent="0.25">
      <c r="C7" s="8"/>
      <c r="D7" s="8"/>
      <c r="E7" s="8"/>
    </row>
    <row r="8" spans="1:9" ht="15.75" x14ac:dyDescent="0.25">
      <c r="A8" s="1" t="s">
        <v>74</v>
      </c>
      <c r="B8" s="38" t="s">
        <v>61</v>
      </c>
      <c r="C8" s="38"/>
      <c r="D8" s="8"/>
      <c r="E8" s="8"/>
    </row>
    <row r="9" spans="1:9" ht="47.25" customHeight="1" x14ac:dyDescent="0.2">
      <c r="A9" s="26">
        <v>1</v>
      </c>
      <c r="B9" s="36" t="s">
        <v>75</v>
      </c>
      <c r="C9" s="36"/>
    </row>
    <row r="10" spans="1:9" ht="47.25" customHeight="1" x14ac:dyDescent="0.2">
      <c r="A10" s="26">
        <v>2</v>
      </c>
      <c r="B10" s="36" t="s">
        <v>14</v>
      </c>
      <c r="C10" s="36"/>
    </row>
    <row r="11" spans="1:9" ht="47.25" customHeight="1" x14ac:dyDescent="0.2">
      <c r="A11" s="26">
        <v>3</v>
      </c>
      <c r="B11" s="37" t="s">
        <v>17</v>
      </c>
      <c r="C11" s="37"/>
    </row>
  </sheetData>
  <sheetProtection algorithmName="SHA-512" hashValue="1wWqs/w+DGeTCnZhZlTqh0BReY3qtrCSafh0cikKnR7gPEF4zRmHSLsqjVUpQzr8fluKnuCtSD4TpWiVav1S/g==" saltValue="p+oJUkW/cIDb9b7dkr6Y3A==" spinCount="100000" sheet="1" objects="1" scenarios="1"/>
  <mergeCells count="7">
    <mergeCell ref="B10:C10"/>
    <mergeCell ref="B11:C11"/>
    <mergeCell ref="A1:I1"/>
    <mergeCell ref="A5:G5"/>
    <mergeCell ref="A6:G6"/>
    <mergeCell ref="B8:C8"/>
    <mergeCell ref="B9:C9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rightToLeft="1" workbookViewId="0">
      <selection activeCell="G22" sqref="G22"/>
    </sheetView>
  </sheetViews>
  <sheetFormatPr defaultRowHeight="14.25" x14ac:dyDescent="0.2"/>
  <cols>
    <col min="1" max="1" width="4.875" customWidth="1"/>
    <col min="2" max="2" width="16.5" customWidth="1"/>
    <col min="3" max="3" width="16.125" customWidth="1"/>
    <col min="4" max="4" width="12.375" customWidth="1"/>
    <col min="5" max="5" width="12.25" customWidth="1"/>
    <col min="6" max="6" width="13.625" customWidth="1"/>
    <col min="7" max="7" width="9.5" customWidth="1"/>
    <col min="8" max="8" width="16.25" customWidth="1"/>
    <col min="9" max="9" width="15.25" customWidth="1"/>
  </cols>
  <sheetData>
    <row r="1" spans="1:9" ht="22.5" customHeight="1" x14ac:dyDescent="0.2">
      <c r="A1" s="32" t="s">
        <v>24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26.25" customHeight="1" x14ac:dyDescent="0.25">
      <c r="A3" s="13">
        <v>1</v>
      </c>
      <c r="B3" s="13" t="s">
        <v>15</v>
      </c>
      <c r="C3" s="13">
        <v>2</v>
      </c>
      <c r="D3" s="13">
        <v>5</v>
      </c>
      <c r="E3" s="3">
        <v>0.375</v>
      </c>
      <c r="F3" s="3">
        <v>0.58333333333333337</v>
      </c>
      <c r="G3" s="10">
        <f>F3-E3</f>
        <v>0.20833333333333337</v>
      </c>
      <c r="H3" s="5">
        <f>5*D3*C3</f>
        <v>50</v>
      </c>
      <c r="I3" s="6"/>
    </row>
    <row r="4" spans="1:9" ht="26.25" customHeight="1" x14ac:dyDescent="0.25">
      <c r="A4" s="13">
        <v>2</v>
      </c>
      <c r="B4" s="13" t="s">
        <v>77</v>
      </c>
      <c r="C4" s="13">
        <v>1</v>
      </c>
      <c r="D4" s="13">
        <v>5</v>
      </c>
      <c r="E4" s="3">
        <v>0.75</v>
      </c>
      <c r="F4" s="3">
        <v>0.83333333333333337</v>
      </c>
      <c r="G4" s="10">
        <f>F4-E4</f>
        <v>8.333333333333337E-2</v>
      </c>
      <c r="H4" s="5">
        <f>D4*C4*2</f>
        <v>10</v>
      </c>
      <c r="I4" s="4"/>
    </row>
    <row r="5" spans="1:9" ht="33" customHeight="1" x14ac:dyDescent="0.2">
      <c r="A5" s="33" t="s">
        <v>12</v>
      </c>
      <c r="B5" s="34"/>
      <c r="C5" s="34"/>
      <c r="D5" s="34"/>
      <c r="E5" s="34"/>
      <c r="F5" s="34"/>
      <c r="G5" s="35"/>
      <c r="H5" s="7">
        <f>SUM(H3:H4)</f>
        <v>60</v>
      </c>
      <c r="I5" s="9" t="s">
        <v>18</v>
      </c>
    </row>
    <row r="6" spans="1:9" ht="33" customHeight="1" x14ac:dyDescent="0.2">
      <c r="A6" s="33" t="s">
        <v>60</v>
      </c>
      <c r="B6" s="34"/>
      <c r="C6" s="34"/>
      <c r="D6" s="34"/>
      <c r="E6" s="34"/>
      <c r="F6" s="34"/>
      <c r="G6" s="35"/>
      <c r="H6" s="7">
        <f>H5*4</f>
        <v>240</v>
      </c>
      <c r="I6" s="9"/>
    </row>
    <row r="7" spans="1:9" ht="15" x14ac:dyDescent="0.25">
      <c r="C7" s="8"/>
      <c r="D7" s="8"/>
      <c r="E7" s="8"/>
    </row>
    <row r="8" spans="1:9" ht="30" customHeight="1" x14ac:dyDescent="0.25">
      <c r="B8" s="39" t="s">
        <v>7</v>
      </c>
      <c r="C8" s="39"/>
      <c r="D8" s="31"/>
      <c r="E8" s="8"/>
    </row>
    <row r="9" spans="1:9" ht="52.5" customHeight="1" x14ac:dyDescent="0.2">
      <c r="B9" s="37" t="s">
        <v>78</v>
      </c>
      <c r="C9" s="37"/>
    </row>
    <row r="10" spans="1:9" ht="57.75" customHeight="1" x14ac:dyDescent="0.2">
      <c r="B10" s="36" t="s">
        <v>79</v>
      </c>
      <c r="C10" s="36"/>
    </row>
  </sheetData>
  <sheetProtection algorithmName="SHA-512" hashValue="JuCzfqSZVWcZJowGvHISK3KE18CcGPiWiHTyqOhKcn7+81NU76iLUCCgrTkwJokdyKzDvnAoZtRK4gkzxlR2QQ==" saltValue="KJpsKX0tDhbHM8NzETvFaQ==" spinCount="100000" sheet="1" objects="1" scenarios="1"/>
  <mergeCells count="6">
    <mergeCell ref="A1:I1"/>
    <mergeCell ref="A5:G5"/>
    <mergeCell ref="A6:G6"/>
    <mergeCell ref="B8:C8"/>
    <mergeCell ref="B10:C10"/>
    <mergeCell ref="B9:C9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rightToLeft="1" zoomScaleNormal="100" workbookViewId="0">
      <selection activeCell="A5" sqref="A5:G5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9.5" customWidth="1"/>
    <col min="8" max="8" width="19.75" customWidth="1"/>
    <col min="9" max="9" width="16.75" customWidth="1"/>
  </cols>
  <sheetData>
    <row r="1" spans="1:9" ht="27.75" customHeight="1" x14ac:dyDescent="0.2">
      <c r="A1" s="32" t="s">
        <v>26</v>
      </c>
      <c r="B1" s="32"/>
      <c r="C1" s="32"/>
      <c r="D1" s="32"/>
      <c r="E1" s="32"/>
      <c r="F1" s="32"/>
      <c r="G1" s="32"/>
      <c r="H1" s="32"/>
      <c r="I1" s="32"/>
    </row>
    <row r="2" spans="1:9" ht="34.5" customHeight="1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15.75" x14ac:dyDescent="0.25">
      <c r="A3" s="13">
        <v>1</v>
      </c>
      <c r="B3" s="13" t="s">
        <v>65</v>
      </c>
      <c r="C3" s="13">
        <v>1</v>
      </c>
      <c r="D3" s="13">
        <v>5</v>
      </c>
      <c r="E3" s="3">
        <v>0.29166666666666669</v>
      </c>
      <c r="F3" s="3">
        <v>0.625</v>
      </c>
      <c r="G3" s="4">
        <f>F3-E3</f>
        <v>0.33333333333333331</v>
      </c>
      <c r="H3" s="5">
        <f>C3*D3*8</f>
        <v>40</v>
      </c>
      <c r="I3" s="6"/>
    </row>
    <row r="4" spans="1:9" ht="15.75" x14ac:dyDescent="0.25">
      <c r="A4" s="13">
        <v>2</v>
      </c>
      <c r="B4" s="13" t="s">
        <v>29</v>
      </c>
      <c r="C4" s="13">
        <v>1</v>
      </c>
      <c r="D4" s="13">
        <v>5</v>
      </c>
      <c r="E4" s="3">
        <v>0.41666666666666669</v>
      </c>
      <c r="F4" s="3">
        <v>0.58333333333333337</v>
      </c>
      <c r="G4" s="4">
        <f t="shared" ref="G4" si="0">F4-E4</f>
        <v>0.16666666666666669</v>
      </c>
      <c r="H4" s="5">
        <f>C4*D4*4</f>
        <v>20</v>
      </c>
      <c r="I4" s="6"/>
    </row>
    <row r="5" spans="1:9" ht="33" customHeight="1" x14ac:dyDescent="0.2">
      <c r="A5" s="33" t="s">
        <v>12</v>
      </c>
      <c r="B5" s="34"/>
      <c r="C5" s="34"/>
      <c r="D5" s="34"/>
      <c r="E5" s="34"/>
      <c r="F5" s="34"/>
      <c r="G5" s="35"/>
      <c r="H5" s="7">
        <f>SUM(H3:H4)</f>
        <v>60</v>
      </c>
      <c r="I5" s="9" t="s">
        <v>18</v>
      </c>
    </row>
    <row r="6" spans="1:9" ht="33.75" customHeight="1" x14ac:dyDescent="0.2">
      <c r="A6" s="33" t="s">
        <v>32</v>
      </c>
      <c r="B6" s="34"/>
      <c r="C6" s="34"/>
      <c r="D6" s="34"/>
      <c r="E6" s="34"/>
      <c r="F6" s="34"/>
      <c r="G6" s="35"/>
      <c r="H6" s="7">
        <f>H5*4</f>
        <v>240</v>
      </c>
      <c r="I6" s="15"/>
    </row>
  </sheetData>
  <sheetProtection algorithmName="SHA-512" hashValue="cJ6l/ilS6P2ixoXN0KciGg1/YqD+wFfoFB8MsOJFUY9i0AZwJ/uhPet8L5mY5CpsnN6b7VZZ5XdlqdM4SDpeLw==" saltValue="/ZRYeUPWio0Heqwog2fcnA==" spinCount="100000" sheet="1" objects="1" scenarios="1"/>
  <mergeCells count="3">
    <mergeCell ref="A1:I1"/>
    <mergeCell ref="A5:G5"/>
    <mergeCell ref="A6:G6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rightToLeft="1" topLeftCell="A3" zoomScaleNormal="100" workbookViewId="0">
      <selection activeCell="E30" sqref="D30:E32"/>
    </sheetView>
  </sheetViews>
  <sheetFormatPr defaultRowHeight="15" x14ac:dyDescent="0.2"/>
  <cols>
    <col min="1" max="1" width="6.375" style="28" customWidth="1"/>
    <col min="2" max="2" width="18.75" style="28" customWidth="1"/>
    <col min="3" max="3" width="7.5" style="28" customWidth="1"/>
    <col min="4" max="4" width="12.375" style="28" customWidth="1"/>
    <col min="5" max="5" width="12.25" style="28" customWidth="1"/>
    <col min="6" max="6" width="13.625" style="28" customWidth="1"/>
    <col min="7" max="7" width="9.5" style="28" customWidth="1"/>
    <col min="8" max="8" width="15" style="28" customWidth="1"/>
    <col min="9" max="9" width="23.125" style="28" customWidth="1"/>
    <col min="10" max="16384" width="9" style="28"/>
  </cols>
  <sheetData>
    <row r="1" spans="1:9" ht="35.25" customHeight="1" x14ac:dyDescent="0.2">
      <c r="A1" s="32" t="s">
        <v>27</v>
      </c>
      <c r="B1" s="32"/>
      <c r="C1" s="32"/>
      <c r="D1" s="32"/>
      <c r="E1" s="32"/>
      <c r="F1" s="32"/>
      <c r="G1" s="32"/>
      <c r="H1" s="32"/>
      <c r="I1" s="32"/>
    </row>
    <row r="2" spans="1:9" ht="35.25" customHeight="1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27" t="s">
        <v>13</v>
      </c>
      <c r="H2" s="27" t="s">
        <v>10</v>
      </c>
      <c r="I2" s="27" t="s">
        <v>7</v>
      </c>
    </row>
    <row r="3" spans="1:9" ht="17.25" customHeight="1" x14ac:dyDescent="0.25">
      <c r="A3" s="13">
        <v>1</v>
      </c>
      <c r="B3" s="13" t="s">
        <v>29</v>
      </c>
      <c r="C3" s="13">
        <v>3</v>
      </c>
      <c r="D3" s="13">
        <v>5</v>
      </c>
      <c r="E3" s="3">
        <v>0.33333333333333331</v>
      </c>
      <c r="F3" s="3">
        <v>0.66666666666666663</v>
      </c>
      <c r="G3" s="10">
        <f>F3-E3</f>
        <v>0.33333333333333331</v>
      </c>
      <c r="H3" s="5">
        <f>C3*D3*8</f>
        <v>120</v>
      </c>
      <c r="I3" s="6"/>
    </row>
    <row r="4" spans="1:9" ht="18.75" customHeight="1" x14ac:dyDescent="0.25">
      <c r="A4" s="13">
        <v>2</v>
      </c>
      <c r="B4" s="13" t="s">
        <v>29</v>
      </c>
      <c r="C4" s="13">
        <v>1</v>
      </c>
      <c r="D4" s="13">
        <v>5</v>
      </c>
      <c r="E4" s="3">
        <v>0.27083333333333331</v>
      </c>
      <c r="F4" s="3">
        <v>0.60416666666666663</v>
      </c>
      <c r="G4" s="10">
        <f t="shared" ref="G4:G5" si="0">F4-E4</f>
        <v>0.33333333333333331</v>
      </c>
      <c r="H4" s="5">
        <f>C4*D4*7.5</f>
        <v>37.5</v>
      </c>
      <c r="I4" s="6"/>
    </row>
    <row r="5" spans="1:9" ht="31.5" x14ac:dyDescent="0.25">
      <c r="A5" s="13">
        <v>3</v>
      </c>
      <c r="B5" s="13" t="s">
        <v>30</v>
      </c>
      <c r="C5" s="13">
        <v>1</v>
      </c>
      <c r="D5" s="13">
        <v>5</v>
      </c>
      <c r="E5" s="3">
        <v>0.77083333333333337</v>
      </c>
      <c r="F5" s="3">
        <v>0.89583333333333337</v>
      </c>
      <c r="G5" s="10">
        <f t="shared" si="0"/>
        <v>0.125</v>
      </c>
      <c r="H5" s="11">
        <f>C5*D5*2</f>
        <v>10</v>
      </c>
      <c r="I5" s="14" t="s">
        <v>71</v>
      </c>
    </row>
    <row r="6" spans="1:9" ht="57" customHeight="1" x14ac:dyDescent="0.25">
      <c r="A6" s="13">
        <v>4</v>
      </c>
      <c r="B6" s="13" t="s">
        <v>29</v>
      </c>
      <c r="C6" s="13">
        <v>1</v>
      </c>
      <c r="D6" s="13">
        <v>1</v>
      </c>
      <c r="E6" s="3">
        <v>0.33333333333333331</v>
      </c>
      <c r="F6" s="3">
        <v>0.45833333333333331</v>
      </c>
      <c r="G6" s="10">
        <f>F6-E6</f>
        <v>0.125</v>
      </c>
      <c r="H6" s="11">
        <f>C6*D6*3</f>
        <v>3</v>
      </c>
      <c r="I6" s="14" t="s">
        <v>72</v>
      </c>
    </row>
    <row r="7" spans="1:9" ht="33" customHeight="1" x14ac:dyDescent="0.2">
      <c r="A7" s="33" t="s">
        <v>12</v>
      </c>
      <c r="B7" s="34"/>
      <c r="C7" s="34"/>
      <c r="D7" s="34"/>
      <c r="E7" s="34"/>
      <c r="F7" s="34"/>
      <c r="G7" s="35"/>
      <c r="H7" s="7">
        <f>SUM(H3:H6)</f>
        <v>170.5</v>
      </c>
      <c r="I7" s="9" t="s">
        <v>37</v>
      </c>
    </row>
    <row r="9" spans="1:9" ht="31.5" customHeight="1" x14ac:dyDescent="0.2">
      <c r="A9" s="33" t="s">
        <v>31</v>
      </c>
      <c r="B9" s="34"/>
      <c r="C9" s="34"/>
      <c r="D9" s="34"/>
      <c r="E9" s="34"/>
      <c r="F9" s="34"/>
      <c r="G9" s="35"/>
      <c r="H9" s="7">
        <f>H7*4</f>
        <v>682</v>
      </c>
      <c r="I9" s="29"/>
    </row>
  </sheetData>
  <sheetProtection algorithmName="SHA-512" hashValue="n1iKU7JoBrYbhLWlshuNoHyASY3F3pKeFEw94Cc/zTjZlavrDSkFqS75n8POKqxQAUHw0o+0vRQp+vkdvV4P8Q==" saltValue="2RBoE0zfEEMXhnyMCvCRwg==" spinCount="100000" sheet="1" objects="1" scenarios="1"/>
  <mergeCells count="3">
    <mergeCell ref="A1:I1"/>
    <mergeCell ref="A7:G7"/>
    <mergeCell ref="A9:G9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rightToLeft="1" zoomScaleNormal="100" workbookViewId="0">
      <selection activeCell="I19" sqref="I19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13.75" customWidth="1"/>
    <col min="8" max="8" width="15.75" customWidth="1"/>
    <col min="9" max="9" width="16.75" customWidth="1"/>
  </cols>
  <sheetData>
    <row r="1" spans="1:9" ht="27.75" customHeight="1" x14ac:dyDescent="0.2">
      <c r="A1" s="32" t="s">
        <v>33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15.75" x14ac:dyDescent="0.25">
      <c r="A3" s="13">
        <v>1</v>
      </c>
      <c r="B3" s="13" t="s">
        <v>34</v>
      </c>
      <c r="C3" s="13">
        <v>4</v>
      </c>
      <c r="D3" s="13">
        <v>5</v>
      </c>
      <c r="E3" s="3">
        <v>0.33333333333333331</v>
      </c>
      <c r="F3" s="3">
        <v>0.66666666666666663</v>
      </c>
      <c r="G3" s="4">
        <f>F3-E3</f>
        <v>0.33333333333333331</v>
      </c>
      <c r="H3" s="5">
        <f>8*D3*C3</f>
        <v>160</v>
      </c>
      <c r="I3" s="6"/>
    </row>
    <row r="4" spans="1:9" ht="15.75" x14ac:dyDescent="0.25">
      <c r="A4" s="13">
        <v>2</v>
      </c>
      <c r="B4" s="13" t="s">
        <v>34</v>
      </c>
      <c r="C4" s="13">
        <v>1</v>
      </c>
      <c r="D4" s="13">
        <v>5</v>
      </c>
      <c r="E4" s="3">
        <v>0.29166666666666669</v>
      </c>
      <c r="F4" s="3">
        <v>0.66666666666666663</v>
      </c>
      <c r="G4" s="4">
        <f t="shared" ref="G4:G5" si="0">F4-E4</f>
        <v>0.37499999999999994</v>
      </c>
      <c r="H4" s="5">
        <f>C4*D4*8.5</f>
        <v>42.5</v>
      </c>
      <c r="I4" s="6"/>
    </row>
    <row r="5" spans="1:9" ht="15.75" x14ac:dyDescent="0.25">
      <c r="A5" s="13">
        <v>3</v>
      </c>
      <c r="B5" s="13" t="s">
        <v>35</v>
      </c>
      <c r="C5" s="13">
        <v>1</v>
      </c>
      <c r="D5" s="13">
        <v>5</v>
      </c>
      <c r="E5" s="3">
        <v>0.75</v>
      </c>
      <c r="F5" s="3">
        <v>0.91666666666666663</v>
      </c>
      <c r="G5" s="4">
        <f t="shared" si="0"/>
        <v>0.16666666666666663</v>
      </c>
      <c r="H5" s="5">
        <f>C5*D5*4</f>
        <v>20</v>
      </c>
      <c r="I5" s="6"/>
    </row>
    <row r="6" spans="1:9" ht="15.75" x14ac:dyDescent="0.25">
      <c r="A6" s="13">
        <v>4</v>
      </c>
      <c r="B6" s="13" t="s">
        <v>36</v>
      </c>
      <c r="C6" s="13">
        <v>1</v>
      </c>
      <c r="D6" s="13">
        <v>1</v>
      </c>
      <c r="E6" s="3">
        <v>0.33333333333333331</v>
      </c>
      <c r="F6" s="3">
        <v>0.5</v>
      </c>
      <c r="G6" s="4">
        <f>F6-E6</f>
        <v>0.16666666666666669</v>
      </c>
      <c r="H6" s="5">
        <f>C6*D6*4</f>
        <v>4</v>
      </c>
      <c r="I6" s="6" t="s">
        <v>11</v>
      </c>
    </row>
    <row r="7" spans="1:9" ht="33" customHeight="1" x14ac:dyDescent="0.2">
      <c r="A7" s="40" t="s">
        <v>12</v>
      </c>
      <c r="B7" s="40"/>
      <c r="C7" s="40"/>
      <c r="D7" s="40"/>
      <c r="E7" s="40"/>
      <c r="F7" s="40"/>
      <c r="G7" s="40"/>
      <c r="H7" s="7">
        <f>SUM(H3:H6)</f>
        <v>226.5</v>
      </c>
      <c r="I7" s="9" t="s">
        <v>73</v>
      </c>
    </row>
    <row r="8" spans="1:9" ht="29.25" customHeight="1" x14ac:dyDescent="0.2">
      <c r="A8" s="40" t="s">
        <v>32</v>
      </c>
      <c r="B8" s="40"/>
      <c r="C8" s="40"/>
      <c r="D8" s="40"/>
      <c r="E8" s="40"/>
      <c r="F8" s="40"/>
      <c r="G8" s="40"/>
      <c r="H8" s="7">
        <f>H7*4</f>
        <v>906</v>
      </c>
      <c r="I8" s="15"/>
    </row>
  </sheetData>
  <sheetProtection algorithmName="SHA-512" hashValue="8pBholBClpwFek2jkfXcktqD3k7RJ9bRA3B3/ViLWWK+7ePZoZC/RQBTEHw9Zp16SaFdlkjZiNlUpicVLTdYow==" saltValue="9/SPtAfXCjBHOr2elhxnMQ==" spinCount="100000" sheet="1" objects="1" scenarios="1"/>
  <mergeCells count="3">
    <mergeCell ref="A1:I1"/>
    <mergeCell ref="A7:G7"/>
    <mergeCell ref="A8:G8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rightToLeft="1" zoomScaleNormal="100" workbookViewId="0">
      <selection activeCell="I12" sqref="I12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9.5" customWidth="1"/>
    <col min="8" max="8" width="19.75" customWidth="1"/>
    <col min="9" max="9" width="25.375" customWidth="1"/>
  </cols>
  <sheetData>
    <row r="1" spans="1:9" ht="35.25" customHeight="1" x14ac:dyDescent="0.2">
      <c r="A1" s="32" t="s">
        <v>28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24" t="s">
        <v>13</v>
      </c>
      <c r="H2" s="24" t="s">
        <v>10</v>
      </c>
      <c r="I2" s="24" t="s">
        <v>7</v>
      </c>
    </row>
    <row r="3" spans="1:9" ht="17.25" customHeight="1" x14ac:dyDescent="0.25">
      <c r="A3" s="13">
        <v>1</v>
      </c>
      <c r="B3" s="13" t="s">
        <v>29</v>
      </c>
      <c r="C3" s="13">
        <v>2</v>
      </c>
      <c r="D3" s="13">
        <v>5</v>
      </c>
      <c r="E3" s="3">
        <v>0.33333333333333331</v>
      </c>
      <c r="F3" s="3">
        <v>0.66666666666666663</v>
      </c>
      <c r="G3" s="10">
        <f>F3-E3</f>
        <v>0.33333333333333331</v>
      </c>
      <c r="H3" s="5">
        <f>C3*D3*8</f>
        <v>80</v>
      </c>
      <c r="I3" s="6"/>
    </row>
    <row r="4" spans="1:9" ht="31.5" x14ac:dyDescent="0.25">
      <c r="A4" s="13">
        <v>2</v>
      </c>
      <c r="B4" s="13" t="s">
        <v>30</v>
      </c>
      <c r="C4" s="13">
        <v>1</v>
      </c>
      <c r="D4" s="13">
        <v>5</v>
      </c>
      <c r="E4" s="3">
        <v>0.77083333333333337</v>
      </c>
      <c r="F4" s="3">
        <v>0.89583333333333337</v>
      </c>
      <c r="G4" s="10">
        <f t="shared" ref="G4" si="0">F4-E4</f>
        <v>0.125</v>
      </c>
      <c r="H4" s="11">
        <f>C4*D4*2</f>
        <v>10</v>
      </c>
      <c r="I4" s="14" t="s">
        <v>71</v>
      </c>
    </row>
    <row r="5" spans="1:9" ht="38.25" customHeight="1" x14ac:dyDescent="0.25">
      <c r="A5" s="13">
        <v>3</v>
      </c>
      <c r="B5" s="13" t="s">
        <v>29</v>
      </c>
      <c r="C5" s="13">
        <v>1</v>
      </c>
      <c r="D5" s="13">
        <v>1</v>
      </c>
      <c r="E5" s="3">
        <v>0.33333333333333331</v>
      </c>
      <c r="F5" s="3">
        <v>0.45833333333333331</v>
      </c>
      <c r="G5" s="10">
        <f>F5-E5</f>
        <v>0.125</v>
      </c>
      <c r="H5" s="11">
        <f>C5*D5*3</f>
        <v>3</v>
      </c>
      <c r="I5" s="14" t="s">
        <v>72</v>
      </c>
    </row>
    <row r="6" spans="1:9" ht="33" customHeight="1" x14ac:dyDescent="0.2">
      <c r="A6" s="33" t="s">
        <v>12</v>
      </c>
      <c r="B6" s="34"/>
      <c r="C6" s="34"/>
      <c r="D6" s="34"/>
      <c r="E6" s="34"/>
      <c r="F6" s="34"/>
      <c r="G6" s="35"/>
      <c r="H6" s="7">
        <f>SUM(H3:H5)</f>
        <v>93</v>
      </c>
      <c r="I6" s="9" t="s">
        <v>18</v>
      </c>
    </row>
    <row r="8" spans="1:9" ht="31.5" customHeight="1" x14ac:dyDescent="0.2">
      <c r="A8" s="33" t="s">
        <v>31</v>
      </c>
      <c r="B8" s="34"/>
      <c r="C8" s="34"/>
      <c r="D8" s="34"/>
      <c r="E8" s="34"/>
      <c r="F8" s="34"/>
      <c r="G8" s="35"/>
      <c r="H8" s="7">
        <f>H6*4</f>
        <v>372</v>
      </c>
      <c r="I8" s="15"/>
    </row>
  </sheetData>
  <sheetProtection algorithmName="SHA-512" hashValue="hG5ah0M3adS6dki5R+fyj9vb+cUZlkjlq3isd5T9MTe4vZ9CiWN34ffSxi7NfqAs+II7n0sypFhK3ZOcLU4Crg==" saltValue="l9WQEIdT7ile3Ooh6Qr8tg==" spinCount="100000" sheet="1" objects="1" scenarios="1"/>
  <mergeCells count="3">
    <mergeCell ref="A1:I1"/>
    <mergeCell ref="A6:G6"/>
    <mergeCell ref="A8:G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rightToLeft="1" zoomScaleNormal="100" workbookViewId="0">
      <selection sqref="A1:I1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13.75" customWidth="1"/>
    <col min="8" max="8" width="16.25" customWidth="1"/>
    <col min="9" max="9" width="16.75" customWidth="1"/>
  </cols>
  <sheetData>
    <row r="1" spans="1:9" ht="33.75" customHeight="1" x14ac:dyDescent="0.2">
      <c r="A1" s="32" t="s">
        <v>38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2" t="s">
        <v>13</v>
      </c>
      <c r="H2" s="2" t="s">
        <v>10</v>
      </c>
      <c r="I2" s="2" t="s">
        <v>7</v>
      </c>
    </row>
    <row r="3" spans="1:9" ht="63" x14ac:dyDescent="0.25">
      <c r="A3" s="13">
        <v>1</v>
      </c>
      <c r="B3" s="13" t="s">
        <v>64</v>
      </c>
      <c r="C3" s="13">
        <v>4</v>
      </c>
      <c r="D3" s="13">
        <v>5</v>
      </c>
      <c r="E3" s="3">
        <v>0.27083333333333331</v>
      </c>
      <c r="F3" s="3">
        <v>0.625</v>
      </c>
      <c r="G3" s="10">
        <f>F3-E3</f>
        <v>0.35416666666666669</v>
      </c>
      <c r="H3" s="11">
        <f>8.5*D3*C3</f>
        <v>170</v>
      </c>
      <c r="I3" s="14" t="s">
        <v>68</v>
      </c>
    </row>
    <row r="4" spans="1:9" ht="15.75" x14ac:dyDescent="0.25">
      <c r="A4" s="13">
        <v>2</v>
      </c>
      <c r="B4" s="13" t="s">
        <v>65</v>
      </c>
      <c r="C4" s="13">
        <v>1</v>
      </c>
      <c r="D4" s="13">
        <v>5</v>
      </c>
      <c r="E4" s="3">
        <v>0.66666666666666663</v>
      </c>
      <c r="F4" s="3">
        <v>0.83333333333333337</v>
      </c>
      <c r="G4" s="4">
        <f t="shared" ref="G4" si="0">F4-E4</f>
        <v>0.16666666666666674</v>
      </c>
      <c r="H4" s="5">
        <f>C4*D4*4</f>
        <v>20</v>
      </c>
      <c r="I4" s="6"/>
    </row>
    <row r="5" spans="1:9" ht="52.5" customHeight="1" x14ac:dyDescent="0.25">
      <c r="A5" s="13">
        <v>3</v>
      </c>
      <c r="B5" s="13" t="s">
        <v>66</v>
      </c>
      <c r="C5" s="13">
        <v>1</v>
      </c>
      <c r="D5" s="13">
        <v>1</v>
      </c>
      <c r="E5" s="3">
        <v>0.29166666666666669</v>
      </c>
      <c r="F5" s="3">
        <v>0.5</v>
      </c>
      <c r="G5" s="4">
        <f>F5-E5</f>
        <v>0.20833333333333331</v>
      </c>
      <c r="H5" s="5">
        <f>C5*D5*5</f>
        <v>5</v>
      </c>
      <c r="I5" s="13" t="s">
        <v>63</v>
      </c>
    </row>
    <row r="6" spans="1:9" ht="31.5" x14ac:dyDescent="0.25">
      <c r="A6" s="13">
        <v>4</v>
      </c>
      <c r="B6" s="13" t="s">
        <v>67</v>
      </c>
      <c r="C6" s="13">
        <v>1</v>
      </c>
      <c r="D6" s="13">
        <v>1</v>
      </c>
      <c r="E6" s="3">
        <v>0.75</v>
      </c>
      <c r="F6" s="3">
        <v>0.91666666666666663</v>
      </c>
      <c r="G6" s="10">
        <f>F6-E6</f>
        <v>0.16666666666666663</v>
      </c>
      <c r="H6" s="5"/>
      <c r="I6" s="14" t="s">
        <v>62</v>
      </c>
    </row>
    <row r="7" spans="1:9" ht="33" customHeight="1" x14ac:dyDescent="0.2">
      <c r="A7" s="40" t="s">
        <v>12</v>
      </c>
      <c r="B7" s="40"/>
      <c r="C7" s="40"/>
      <c r="D7" s="40"/>
      <c r="E7" s="40"/>
      <c r="F7" s="40"/>
      <c r="G7" s="40"/>
      <c r="H7" s="7">
        <f>SUM(H3:H5)</f>
        <v>195</v>
      </c>
      <c r="I7" s="9" t="s">
        <v>37</v>
      </c>
    </row>
    <row r="8" spans="1:9" ht="29.25" customHeight="1" x14ac:dyDescent="0.2">
      <c r="A8" s="40" t="s">
        <v>32</v>
      </c>
      <c r="B8" s="40"/>
      <c r="C8" s="40"/>
      <c r="D8" s="40"/>
      <c r="E8" s="40"/>
      <c r="F8" s="40"/>
      <c r="G8" s="40"/>
      <c r="H8" s="7">
        <f>H7*4</f>
        <v>780</v>
      </c>
      <c r="I8" s="15"/>
    </row>
    <row r="12" spans="1:9" x14ac:dyDescent="0.2">
      <c r="B12" s="25"/>
    </row>
  </sheetData>
  <sheetProtection algorithmName="SHA-512" hashValue="vvjAHWm61gS6L4b9IJ+V47Cy4HA8p7uRoNfUDQpXFMLth9o/Zs0ptre6X9tTHdnoYr1+IeSpyhAr27R8hvX3PA==" saltValue="WSxJsNzr51xJ+tQX7ZWAHg==" spinCount="100000" sheet="1" objects="1" scenarios="1"/>
  <mergeCells count="3">
    <mergeCell ref="A1:I1"/>
    <mergeCell ref="A7:G7"/>
    <mergeCell ref="A8:G8"/>
  </mergeCells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rightToLeft="1" zoomScaleNormal="100" workbookViewId="0">
      <selection activeCell="I18" sqref="I18:I19"/>
    </sheetView>
  </sheetViews>
  <sheetFormatPr defaultRowHeight="14.25" x14ac:dyDescent="0.2"/>
  <cols>
    <col min="1" max="1" width="6.375" customWidth="1"/>
    <col min="2" max="2" width="15.3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13.75" customWidth="1"/>
    <col min="8" max="8" width="15.5" customWidth="1"/>
    <col min="9" max="9" width="16.75" customWidth="1"/>
  </cols>
  <sheetData>
    <row r="1" spans="1:9" ht="38.25" customHeight="1" x14ac:dyDescent="0.2">
      <c r="A1" s="32" t="s">
        <v>39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31.5" x14ac:dyDescent="0.25">
      <c r="A3" s="13">
        <v>1</v>
      </c>
      <c r="B3" s="13" t="s">
        <v>64</v>
      </c>
      <c r="C3" s="13">
        <v>1</v>
      </c>
      <c r="D3" s="13">
        <v>5</v>
      </c>
      <c r="E3" s="3">
        <v>0.29166666666666669</v>
      </c>
      <c r="F3" s="3">
        <v>0.64583333333333337</v>
      </c>
      <c r="G3" s="10">
        <f>F3-E3</f>
        <v>0.35416666666666669</v>
      </c>
      <c r="H3" s="11">
        <f>8.5*D3*C3</f>
        <v>42.5</v>
      </c>
      <c r="I3" s="14" t="s">
        <v>70</v>
      </c>
    </row>
    <row r="4" spans="1:9" ht="33" customHeight="1" x14ac:dyDescent="0.2">
      <c r="A4" s="40" t="s">
        <v>12</v>
      </c>
      <c r="B4" s="40"/>
      <c r="C4" s="40"/>
      <c r="D4" s="40"/>
      <c r="E4" s="40"/>
      <c r="F4" s="40"/>
      <c r="G4" s="40"/>
      <c r="H4" s="7">
        <f>SUM(H3:H3)</f>
        <v>42.5</v>
      </c>
      <c r="I4" s="9" t="s">
        <v>69</v>
      </c>
    </row>
    <row r="5" spans="1:9" ht="29.25" customHeight="1" x14ac:dyDescent="0.2">
      <c r="A5" s="40" t="s">
        <v>32</v>
      </c>
      <c r="B5" s="40"/>
      <c r="C5" s="40"/>
      <c r="D5" s="40"/>
      <c r="E5" s="40"/>
      <c r="F5" s="40"/>
      <c r="G5" s="40"/>
      <c r="H5" s="7">
        <f>H4*4</f>
        <v>170</v>
      </c>
      <c r="I5" s="15"/>
    </row>
  </sheetData>
  <sheetProtection algorithmName="SHA-512" hashValue="Wb6YdWn8Wxqp3/g9/Oc7c8VXVihdh/EkwYP88VQJPIc9yfmNiU4qvtPd5kUeaZu8qae+Fvm8xQ8bhRupPzSJhQ==" saltValue="Ll43VlYpkW6a+oG6yTmDxQ==" spinCount="100000" sheet="1" objects="1" scenarios="1"/>
  <mergeCells count="3">
    <mergeCell ref="A1:I1"/>
    <mergeCell ref="A4:G4"/>
    <mergeCell ref="A5:G5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rightToLeft="1" zoomScaleNormal="100" workbookViewId="0">
      <selection activeCell="H6" sqref="H6"/>
    </sheetView>
  </sheetViews>
  <sheetFormatPr defaultRowHeight="14.25" x14ac:dyDescent="0.2"/>
  <cols>
    <col min="1" max="1" width="6.375" customWidth="1"/>
    <col min="2" max="2" width="18.75" customWidth="1"/>
    <col min="3" max="3" width="7.5" customWidth="1"/>
    <col min="4" max="4" width="12.375" customWidth="1"/>
    <col min="5" max="5" width="12.25" customWidth="1"/>
    <col min="6" max="6" width="13.625" customWidth="1"/>
    <col min="7" max="7" width="9.5" customWidth="1"/>
    <col min="8" max="8" width="17.125" customWidth="1"/>
    <col min="9" max="9" width="14.75" customWidth="1"/>
  </cols>
  <sheetData>
    <row r="1" spans="1:9" ht="29.25" customHeight="1" x14ac:dyDescent="0.2">
      <c r="A1" s="32" t="s">
        <v>21</v>
      </c>
      <c r="B1" s="32"/>
      <c r="C1" s="32"/>
      <c r="D1" s="32"/>
      <c r="E1" s="32"/>
      <c r="F1" s="32"/>
      <c r="G1" s="32"/>
      <c r="H1" s="32"/>
      <c r="I1" s="32"/>
    </row>
    <row r="2" spans="1:9" ht="31.5" x14ac:dyDescent="0.2">
      <c r="A2" s="1" t="s">
        <v>0</v>
      </c>
      <c r="B2" s="1" t="s">
        <v>1</v>
      </c>
      <c r="C2" s="1" t="s">
        <v>4</v>
      </c>
      <c r="D2" s="1" t="s">
        <v>6</v>
      </c>
      <c r="E2" s="1" t="s">
        <v>8</v>
      </c>
      <c r="F2" s="1" t="s">
        <v>9</v>
      </c>
      <c r="G2" s="30" t="s">
        <v>13</v>
      </c>
      <c r="H2" s="30" t="s">
        <v>10</v>
      </c>
      <c r="I2" s="30" t="s">
        <v>7</v>
      </c>
    </row>
    <row r="3" spans="1:9" ht="30.75" customHeight="1" x14ac:dyDescent="0.25">
      <c r="A3" s="13">
        <v>1</v>
      </c>
      <c r="B3" s="13" t="s">
        <v>15</v>
      </c>
      <c r="C3" s="13">
        <v>1</v>
      </c>
      <c r="D3" s="13">
        <v>5</v>
      </c>
      <c r="E3" s="3">
        <v>0.33333333333333331</v>
      </c>
      <c r="F3" s="3">
        <v>0.66666666666666663</v>
      </c>
      <c r="G3" s="10">
        <f t="shared" ref="G3" si="0">F3-E3</f>
        <v>0.33333333333333331</v>
      </c>
      <c r="H3" s="11">
        <f>8*D3*C3</f>
        <v>40</v>
      </c>
      <c r="I3" s="6"/>
    </row>
    <row r="4" spans="1:9" ht="30.75" customHeight="1" x14ac:dyDescent="0.25">
      <c r="A4" s="13">
        <v>2</v>
      </c>
      <c r="B4" s="13" t="s">
        <v>80</v>
      </c>
      <c r="C4" s="13">
        <v>1</v>
      </c>
      <c r="D4" s="13">
        <v>1</v>
      </c>
      <c r="E4" s="3">
        <v>0.33333333333333331</v>
      </c>
      <c r="F4" s="3">
        <v>0.54166666666666663</v>
      </c>
      <c r="G4" s="10">
        <f>F4-E4</f>
        <v>0.20833333333333331</v>
      </c>
      <c r="H4" s="11">
        <f>5*D4*C4</f>
        <v>5</v>
      </c>
      <c r="I4" s="6" t="s">
        <v>81</v>
      </c>
    </row>
    <row r="5" spans="1:9" ht="30.75" customHeight="1" x14ac:dyDescent="0.25">
      <c r="A5" s="13">
        <v>3</v>
      </c>
      <c r="B5" s="13" t="s">
        <v>2</v>
      </c>
      <c r="C5" s="13">
        <v>2</v>
      </c>
      <c r="D5" s="13">
        <v>5</v>
      </c>
      <c r="E5" s="3">
        <v>0.33333333333333331</v>
      </c>
      <c r="F5" s="3">
        <v>0.66666666666666663</v>
      </c>
      <c r="G5" s="10">
        <f>F5-E5</f>
        <v>0.33333333333333331</v>
      </c>
      <c r="H5" s="11">
        <f>8*D5*C5</f>
        <v>80</v>
      </c>
      <c r="I5" s="6"/>
    </row>
    <row r="6" spans="1:9" ht="33" customHeight="1" x14ac:dyDescent="0.2">
      <c r="A6" s="33" t="s">
        <v>12</v>
      </c>
      <c r="B6" s="34"/>
      <c r="C6" s="34"/>
      <c r="D6" s="34"/>
      <c r="E6" s="34"/>
      <c r="F6" s="34"/>
      <c r="G6" s="35"/>
      <c r="H6" s="7">
        <f>SUM(H3:H5)</f>
        <v>125</v>
      </c>
      <c r="I6" s="9" t="s">
        <v>20</v>
      </c>
    </row>
    <row r="7" spans="1:9" ht="35.25" customHeight="1" x14ac:dyDescent="0.2">
      <c r="A7" s="33" t="s">
        <v>32</v>
      </c>
      <c r="B7" s="34"/>
      <c r="C7" s="34"/>
      <c r="D7" s="34"/>
      <c r="E7" s="34"/>
      <c r="F7" s="34"/>
      <c r="G7" s="35"/>
      <c r="H7" s="7">
        <f>H6*4</f>
        <v>500</v>
      </c>
      <c r="I7" s="9"/>
    </row>
    <row r="8" spans="1:9" ht="15" x14ac:dyDescent="0.25">
      <c r="C8" s="8"/>
      <c r="D8" s="8"/>
      <c r="E8" s="8"/>
    </row>
    <row r="9" spans="1:9" ht="15" x14ac:dyDescent="0.25">
      <c r="C9" s="8"/>
      <c r="D9" s="8"/>
      <c r="E9" s="8"/>
    </row>
    <row r="10" spans="1:9" ht="15.75" x14ac:dyDescent="0.25">
      <c r="B10" s="41" t="s">
        <v>7</v>
      </c>
      <c r="C10" s="41"/>
    </row>
    <row r="11" spans="1:9" ht="31.5" customHeight="1" x14ac:dyDescent="0.2">
      <c r="B11" s="36" t="s">
        <v>16</v>
      </c>
      <c r="C11" s="36"/>
    </row>
    <row r="12" spans="1:9" ht="47.25" customHeight="1" x14ac:dyDescent="0.2">
      <c r="B12" s="37" t="s">
        <v>25</v>
      </c>
      <c r="C12" s="37"/>
    </row>
  </sheetData>
  <sheetProtection algorithmName="SHA-512" hashValue="6PIJL3U8yx1B8ksKUbotJ7XxxA3JrjN7KcumWAd3qWb7tOnrAdawAHLPdEFJVoGHrbLt49dnbdp4usTHrlDuTg==" saltValue="wvaKuN16rcGsc+4Q3ApjGw==" spinCount="100000" sheet="1" objects="1" scenarios="1"/>
  <mergeCells count="6">
    <mergeCell ref="B12:C12"/>
    <mergeCell ref="A1:I1"/>
    <mergeCell ref="A6:G6"/>
    <mergeCell ref="A7:G7"/>
    <mergeCell ref="B10:C10"/>
    <mergeCell ref="B11:C11"/>
  </mergeCells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rightToLeft="1" zoomScaleNormal="100" workbookViewId="0">
      <selection activeCell="J17" sqref="J17"/>
    </sheetView>
  </sheetViews>
  <sheetFormatPr defaultRowHeight="14.25" x14ac:dyDescent="0.2"/>
  <cols>
    <col min="1" max="1" width="6.5" customWidth="1"/>
    <col min="2" max="2" width="15.375" customWidth="1"/>
    <col min="3" max="3" width="15.75" customWidth="1"/>
    <col min="4" max="4" width="13.25" customWidth="1"/>
    <col min="5" max="5" width="10.875" customWidth="1"/>
    <col min="6" max="6" width="11.625" customWidth="1"/>
    <col min="7" max="7" width="13.375" customWidth="1"/>
    <col min="8" max="8" width="8.375" customWidth="1"/>
    <col min="9" max="9" width="8.625" customWidth="1"/>
    <col min="10" max="10" width="11.625" customWidth="1"/>
    <col min="11" max="11" width="16.75" customWidth="1"/>
    <col min="12" max="12" width="17.125" customWidth="1"/>
    <col min="13" max="13" width="15.75" customWidth="1"/>
  </cols>
  <sheetData>
    <row r="1" spans="1:11" ht="33.75" customHeight="1" x14ac:dyDescent="0.2">
      <c r="A1" s="32" t="s">
        <v>97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ht="31.5" customHeight="1" x14ac:dyDescent="0.2">
      <c r="A2" s="16" t="s">
        <v>0</v>
      </c>
      <c r="B2" s="1" t="s">
        <v>40</v>
      </c>
      <c r="C2" s="1" t="s">
        <v>82</v>
      </c>
      <c r="D2" s="1" t="s">
        <v>83</v>
      </c>
      <c r="E2" s="1" t="s">
        <v>84</v>
      </c>
      <c r="F2" s="1" t="s">
        <v>85</v>
      </c>
      <c r="G2" s="1" t="s">
        <v>98</v>
      </c>
      <c r="H2" s="1" t="s">
        <v>86</v>
      </c>
      <c r="I2" s="1" t="s">
        <v>41</v>
      </c>
      <c r="J2" s="1" t="s">
        <v>93</v>
      </c>
      <c r="K2" s="1" t="s">
        <v>19</v>
      </c>
    </row>
    <row r="3" spans="1:11" ht="41.25" customHeight="1" x14ac:dyDescent="0.2">
      <c r="A3" s="17">
        <v>1</v>
      </c>
      <c r="B3" s="1" t="s">
        <v>42</v>
      </c>
      <c r="C3" s="12">
        <v>14</v>
      </c>
      <c r="D3" s="18">
        <v>0</v>
      </c>
      <c r="E3" s="12">
        <v>3</v>
      </c>
      <c r="F3" s="18">
        <v>0</v>
      </c>
      <c r="G3" s="12">
        <v>14</v>
      </c>
      <c r="H3" s="12">
        <v>3</v>
      </c>
      <c r="I3" s="18">
        <v>0</v>
      </c>
      <c r="J3" s="12">
        <v>34</v>
      </c>
      <c r="K3" s="12" t="s">
        <v>94</v>
      </c>
    </row>
    <row r="4" spans="1:11" ht="40.5" customHeight="1" x14ac:dyDescent="0.2">
      <c r="A4" s="17">
        <v>2</v>
      </c>
      <c r="B4" s="1" t="s">
        <v>43</v>
      </c>
      <c r="C4" s="13">
        <v>1</v>
      </c>
      <c r="D4" s="13">
        <v>1</v>
      </c>
      <c r="E4" s="13">
        <v>1</v>
      </c>
      <c r="F4" s="13">
        <v>1</v>
      </c>
      <c r="G4" s="13">
        <v>2</v>
      </c>
      <c r="H4" s="13">
        <v>2</v>
      </c>
      <c r="I4" s="13">
        <v>1</v>
      </c>
      <c r="J4" s="13">
        <v>9</v>
      </c>
      <c r="K4" s="13" t="s">
        <v>44</v>
      </c>
    </row>
    <row r="5" spans="1:11" ht="31.5" x14ac:dyDescent="0.2">
      <c r="A5" s="17">
        <v>3</v>
      </c>
      <c r="B5" s="1" t="s">
        <v>45</v>
      </c>
      <c r="C5" s="13">
        <v>2</v>
      </c>
      <c r="D5" s="13">
        <v>2</v>
      </c>
      <c r="E5" s="13">
        <v>2</v>
      </c>
      <c r="F5" s="13">
        <v>2</v>
      </c>
      <c r="G5" s="13">
        <v>3</v>
      </c>
      <c r="H5" s="13">
        <v>3</v>
      </c>
      <c r="I5" s="13">
        <v>2</v>
      </c>
      <c r="J5" s="13">
        <v>16</v>
      </c>
      <c r="K5" s="13" t="s">
        <v>46</v>
      </c>
    </row>
    <row r="6" spans="1:11" ht="30" customHeight="1" x14ac:dyDescent="0.2">
      <c r="A6" s="17">
        <v>4</v>
      </c>
      <c r="B6" s="1" t="s">
        <v>47</v>
      </c>
      <c r="C6" s="13">
        <v>5</v>
      </c>
      <c r="D6" s="13">
        <v>6</v>
      </c>
      <c r="E6" s="13">
        <v>6</v>
      </c>
      <c r="F6" s="13">
        <v>6</v>
      </c>
      <c r="G6" s="13">
        <v>6</v>
      </c>
      <c r="H6" s="13">
        <v>6</v>
      </c>
      <c r="I6" s="13">
        <v>7</v>
      </c>
      <c r="J6" s="13">
        <v>42</v>
      </c>
      <c r="K6" s="13" t="s">
        <v>48</v>
      </c>
    </row>
    <row r="7" spans="1:11" ht="21" customHeight="1" x14ac:dyDescent="0.2">
      <c r="A7" s="17">
        <v>5</v>
      </c>
      <c r="B7" s="1" t="s">
        <v>49</v>
      </c>
      <c r="C7" s="13">
        <v>1</v>
      </c>
      <c r="D7" s="13">
        <v>1</v>
      </c>
      <c r="E7" s="13">
        <v>1</v>
      </c>
      <c r="F7" s="13">
        <v>1</v>
      </c>
      <c r="G7" s="13">
        <v>8</v>
      </c>
      <c r="H7" s="13">
        <v>16</v>
      </c>
      <c r="I7" s="13">
        <v>11</v>
      </c>
      <c r="J7" s="13">
        <v>39</v>
      </c>
      <c r="K7" s="13" t="s">
        <v>50</v>
      </c>
    </row>
    <row r="8" spans="1:11" ht="18.75" customHeight="1" x14ac:dyDescent="0.2">
      <c r="A8" s="17">
        <v>6</v>
      </c>
      <c r="B8" s="1" t="s">
        <v>51</v>
      </c>
      <c r="C8" s="13">
        <v>1</v>
      </c>
      <c r="D8" s="13">
        <v>1</v>
      </c>
      <c r="E8" s="13">
        <v>1</v>
      </c>
      <c r="F8" s="13">
        <v>1</v>
      </c>
      <c r="G8" s="13">
        <v>1</v>
      </c>
      <c r="H8" s="13">
        <v>1</v>
      </c>
      <c r="I8" s="18">
        <v>0</v>
      </c>
      <c r="J8" s="13">
        <v>6</v>
      </c>
      <c r="K8" s="19"/>
    </row>
    <row r="9" spans="1:11" ht="21" customHeight="1" x14ac:dyDescent="0.2">
      <c r="A9" s="42" t="s">
        <v>52</v>
      </c>
      <c r="B9" s="44"/>
      <c r="C9" s="13">
        <f>SUM(C3:C8)</f>
        <v>24</v>
      </c>
      <c r="D9" s="13">
        <f t="shared" ref="D9:I9" si="0">SUM(D3:D8)</f>
        <v>11</v>
      </c>
      <c r="E9" s="13">
        <f t="shared" si="0"/>
        <v>14</v>
      </c>
      <c r="F9" s="13">
        <f t="shared" si="0"/>
        <v>11</v>
      </c>
      <c r="G9" s="13">
        <f t="shared" si="0"/>
        <v>34</v>
      </c>
      <c r="H9" s="13">
        <f t="shared" si="0"/>
        <v>31</v>
      </c>
      <c r="I9" s="13">
        <f t="shared" si="0"/>
        <v>21</v>
      </c>
      <c r="J9" s="13">
        <f>SUM(J3:J8)</f>
        <v>146</v>
      </c>
      <c r="K9" s="19"/>
    </row>
    <row r="13" spans="1:11" ht="26.25" customHeight="1" x14ac:dyDescent="0.2">
      <c r="A13" s="48" t="s">
        <v>95</v>
      </c>
      <c r="B13" s="49"/>
      <c r="C13" s="49"/>
      <c r="D13" s="49"/>
      <c r="E13" s="49"/>
      <c r="F13" s="49"/>
      <c r="G13" s="49"/>
      <c r="H13" s="49"/>
      <c r="I13" s="49"/>
      <c r="J13" s="49"/>
      <c r="K13" s="50"/>
    </row>
    <row r="14" spans="1:11" ht="47.25" x14ac:dyDescent="0.2">
      <c r="A14" s="16" t="s">
        <v>0</v>
      </c>
      <c r="B14" s="1" t="s">
        <v>40</v>
      </c>
      <c r="C14" s="1" t="s">
        <v>87</v>
      </c>
      <c r="D14" s="1" t="s">
        <v>88</v>
      </c>
      <c r="E14" s="1" t="s">
        <v>89</v>
      </c>
      <c r="F14" s="1" t="s">
        <v>90</v>
      </c>
      <c r="G14" s="1" t="s">
        <v>99</v>
      </c>
      <c r="H14" s="1" t="s">
        <v>91</v>
      </c>
      <c r="I14" s="1" t="s">
        <v>53</v>
      </c>
      <c r="J14" s="1" t="s">
        <v>54</v>
      </c>
      <c r="K14" s="1" t="s">
        <v>19</v>
      </c>
    </row>
    <row r="15" spans="1:11" ht="27" customHeight="1" x14ac:dyDescent="0.2">
      <c r="A15" s="17">
        <v>1</v>
      </c>
      <c r="B15" s="1" t="s">
        <v>42</v>
      </c>
      <c r="C15" s="12">
        <f>C3*8.5*3</f>
        <v>357</v>
      </c>
      <c r="D15" s="12"/>
      <c r="E15" s="12">
        <f>E3*8.5*4</f>
        <v>102</v>
      </c>
      <c r="F15" s="12"/>
      <c r="G15" s="12">
        <f>G3*8.5*4</f>
        <v>476</v>
      </c>
      <c r="H15" s="12">
        <f>H3*8.5*4</f>
        <v>102</v>
      </c>
      <c r="I15" s="12"/>
      <c r="J15" s="12">
        <f>G15+E15+C15+H15</f>
        <v>1037</v>
      </c>
      <c r="K15" s="12" t="s">
        <v>55</v>
      </c>
    </row>
    <row r="16" spans="1:11" ht="26.25" customHeight="1" x14ac:dyDescent="0.2">
      <c r="A16" s="17">
        <v>2</v>
      </c>
      <c r="B16" s="1" t="s">
        <v>49</v>
      </c>
      <c r="C16" s="13"/>
      <c r="D16" s="13"/>
      <c r="E16" s="13"/>
      <c r="F16" s="13"/>
      <c r="G16" s="13">
        <f>G7*8.5*3</f>
        <v>204</v>
      </c>
      <c r="H16" s="13">
        <f>H7*8.5*3</f>
        <v>408</v>
      </c>
      <c r="I16" s="13">
        <f>I7*8.5*3</f>
        <v>280.5</v>
      </c>
      <c r="J16" s="12">
        <f>C16+D16+E16+F16+G16+H16+I16</f>
        <v>892.5</v>
      </c>
      <c r="K16" s="12" t="s">
        <v>55</v>
      </c>
    </row>
    <row r="17" spans="1:11" ht="30.75" customHeight="1" x14ac:dyDescent="0.2">
      <c r="A17" s="42" t="s">
        <v>59</v>
      </c>
      <c r="B17" s="43"/>
      <c r="C17" s="43"/>
      <c r="D17" s="43"/>
      <c r="E17" s="43"/>
      <c r="F17" s="43"/>
      <c r="G17" s="43"/>
      <c r="H17" s="43"/>
      <c r="I17" s="44"/>
      <c r="J17" s="23">
        <f>SUM(J15:J16)</f>
        <v>1929.5</v>
      </c>
      <c r="K17" s="13"/>
    </row>
    <row r="18" spans="1:11" ht="15.75" x14ac:dyDescent="0.2">
      <c r="A18" s="20"/>
      <c r="B18" s="20"/>
      <c r="C18" s="21"/>
      <c r="D18" s="21"/>
      <c r="E18" s="21"/>
      <c r="F18" s="21"/>
      <c r="G18" s="21"/>
      <c r="H18" s="21"/>
      <c r="I18" s="21"/>
      <c r="J18" s="21"/>
      <c r="K18" s="21"/>
    </row>
    <row r="20" spans="1:11" ht="31.5" customHeight="1" x14ac:dyDescent="0.2">
      <c r="A20" s="48" t="s">
        <v>96</v>
      </c>
      <c r="B20" s="49"/>
      <c r="C20" s="49"/>
      <c r="D20" s="49"/>
      <c r="E20" s="49"/>
      <c r="F20" s="49"/>
      <c r="G20" s="49"/>
      <c r="H20" s="49"/>
      <c r="I20" s="49"/>
      <c r="J20" s="49"/>
      <c r="K20" s="50"/>
    </row>
    <row r="21" spans="1:11" ht="60.75" customHeight="1" x14ac:dyDescent="0.2">
      <c r="A21" s="16" t="s">
        <v>0</v>
      </c>
      <c r="B21" s="30" t="s">
        <v>40</v>
      </c>
      <c r="C21" s="30" t="s">
        <v>87</v>
      </c>
      <c r="D21" s="30" t="s">
        <v>88</v>
      </c>
      <c r="E21" s="30" t="s">
        <v>89</v>
      </c>
      <c r="F21" s="30" t="s">
        <v>90</v>
      </c>
      <c r="G21" s="30" t="s">
        <v>92</v>
      </c>
      <c r="H21" s="1" t="s">
        <v>91</v>
      </c>
      <c r="I21" s="1" t="s">
        <v>53</v>
      </c>
      <c r="J21" s="1" t="s">
        <v>56</v>
      </c>
      <c r="K21" s="1" t="s">
        <v>19</v>
      </c>
    </row>
    <row r="22" spans="1:11" ht="15.75" x14ac:dyDescent="0.2">
      <c r="A22" s="17">
        <v>1</v>
      </c>
      <c r="B22" s="30" t="s">
        <v>43</v>
      </c>
      <c r="C22" s="12">
        <f>C4*8.5*4</f>
        <v>34</v>
      </c>
      <c r="D22" s="12">
        <f t="shared" ref="D22:H24" si="1">D4*8.5*4</f>
        <v>34</v>
      </c>
      <c r="E22" s="12">
        <f t="shared" si="1"/>
        <v>34</v>
      </c>
      <c r="F22" s="12">
        <f t="shared" si="1"/>
        <v>34</v>
      </c>
      <c r="G22" s="12">
        <f>G4*8.5*4</f>
        <v>68</v>
      </c>
      <c r="H22" s="13">
        <f t="shared" ref="H22:I22" si="2">H4*8.5*4</f>
        <v>68</v>
      </c>
      <c r="I22" s="13">
        <f t="shared" si="2"/>
        <v>34</v>
      </c>
      <c r="J22" s="13">
        <f>SUM(C22:I22)</f>
        <v>306</v>
      </c>
      <c r="K22" s="12" t="s">
        <v>55</v>
      </c>
    </row>
    <row r="23" spans="1:11" ht="15.75" x14ac:dyDescent="0.2">
      <c r="A23" s="17">
        <v>2</v>
      </c>
      <c r="B23" s="30" t="s">
        <v>45</v>
      </c>
      <c r="C23" s="12">
        <f>C5*8.5*4</f>
        <v>68</v>
      </c>
      <c r="D23" s="12">
        <f t="shared" si="1"/>
        <v>68</v>
      </c>
      <c r="E23" s="12">
        <f t="shared" si="1"/>
        <v>68</v>
      </c>
      <c r="F23" s="12">
        <f t="shared" si="1"/>
        <v>68</v>
      </c>
      <c r="G23" s="12">
        <f t="shared" si="1"/>
        <v>102</v>
      </c>
      <c r="H23" s="13">
        <f t="shared" si="1"/>
        <v>102</v>
      </c>
      <c r="I23" s="13">
        <f>I5*8.5*4</f>
        <v>68</v>
      </c>
      <c r="J23" s="13">
        <f>SUM(C23:I23)</f>
        <v>544</v>
      </c>
      <c r="K23" s="12" t="s">
        <v>55</v>
      </c>
    </row>
    <row r="24" spans="1:11" ht="15.75" x14ac:dyDescent="0.2">
      <c r="A24" s="17">
        <v>3</v>
      </c>
      <c r="B24" s="30" t="s">
        <v>47</v>
      </c>
      <c r="C24" s="12">
        <f>C6*8.5*4</f>
        <v>170</v>
      </c>
      <c r="D24" s="12">
        <f t="shared" si="1"/>
        <v>204</v>
      </c>
      <c r="E24" s="12">
        <f t="shared" si="1"/>
        <v>204</v>
      </c>
      <c r="F24" s="12">
        <f t="shared" si="1"/>
        <v>204</v>
      </c>
      <c r="G24" s="12">
        <f t="shared" si="1"/>
        <v>204</v>
      </c>
      <c r="H24" s="13">
        <f>H6*8.5*3</f>
        <v>153</v>
      </c>
      <c r="I24" s="13">
        <f>I6*8.5*3</f>
        <v>178.5</v>
      </c>
      <c r="J24" s="13">
        <f>C24+D24+E24+F24+G24+H24+I24</f>
        <v>1317.5</v>
      </c>
      <c r="K24" s="12" t="s">
        <v>55</v>
      </c>
    </row>
    <row r="25" spans="1:11" ht="15.75" x14ac:dyDescent="0.2">
      <c r="A25" s="17">
        <v>4</v>
      </c>
      <c r="B25" s="30" t="s">
        <v>51</v>
      </c>
      <c r="C25" s="12">
        <f>C8*8*4</f>
        <v>32</v>
      </c>
      <c r="D25" s="12">
        <f t="shared" ref="D25:I25" si="3">D8*8*4</f>
        <v>32</v>
      </c>
      <c r="E25" s="12">
        <f t="shared" si="3"/>
        <v>32</v>
      </c>
      <c r="F25" s="12">
        <f t="shared" si="3"/>
        <v>32</v>
      </c>
      <c r="G25" s="12">
        <f t="shared" si="3"/>
        <v>32</v>
      </c>
      <c r="H25" s="13">
        <f t="shared" si="3"/>
        <v>32</v>
      </c>
      <c r="I25" s="13">
        <f t="shared" si="3"/>
        <v>0</v>
      </c>
      <c r="J25" s="13">
        <f>C25+D25+E25+F25+G25+H25+I25</f>
        <v>192</v>
      </c>
      <c r="K25" s="13" t="s">
        <v>57</v>
      </c>
    </row>
    <row r="26" spans="1:11" ht="27.75" customHeight="1" x14ac:dyDescent="0.2">
      <c r="A26" s="42" t="s">
        <v>58</v>
      </c>
      <c r="B26" s="43"/>
      <c r="C26" s="43"/>
      <c r="D26" s="43"/>
      <c r="E26" s="43"/>
      <c r="F26" s="43"/>
      <c r="G26" s="43"/>
      <c r="H26" s="43"/>
      <c r="I26" s="44"/>
      <c r="J26" s="23">
        <f>SUM(J22:J25)</f>
        <v>2359.5</v>
      </c>
      <c r="K26" s="13"/>
    </row>
    <row r="27" spans="1:11" ht="28.5" customHeight="1" x14ac:dyDescent="0.2">
      <c r="A27" s="45" t="s">
        <v>100</v>
      </c>
      <c r="B27" s="46"/>
      <c r="C27" s="46"/>
      <c r="D27" s="46"/>
      <c r="E27" s="46"/>
      <c r="F27" s="46"/>
      <c r="G27" s="46"/>
      <c r="H27" s="46"/>
      <c r="I27" s="47"/>
      <c r="J27" s="22">
        <f>J17+J26</f>
        <v>4289</v>
      </c>
      <c r="K27" s="15"/>
    </row>
  </sheetData>
  <sheetProtection algorithmName="SHA-512" hashValue="8GNJPo98Cg6kN1VTJicKaBLNI3jI+WwVbafA6vT6MmBEQY6JtgdcOdeG6lNJVr2/Bi98ZlgLmsPA8OIZxWKhiw==" saltValue="UNjlV7N1PXy9/etJhfGyIg==" spinCount="100000" sheet="1" objects="1" scenarios="1"/>
  <mergeCells count="7">
    <mergeCell ref="A1:K1"/>
    <mergeCell ref="A26:I26"/>
    <mergeCell ref="A27:I27"/>
    <mergeCell ref="A9:B9"/>
    <mergeCell ref="A13:K13"/>
    <mergeCell ref="A20:K20"/>
    <mergeCell ref="A17:I17"/>
  </mergeCells>
  <pageMargins left="0.7" right="0.7" top="0.75" bottom="0.75" header="0.3" footer="0.3"/>
  <pageSetup paperSize="9" scale="91" orientation="landscape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11</vt:i4>
      </vt:variant>
    </vt:vector>
  </HeadingPairs>
  <TitlesOfParts>
    <vt:vector size="11" baseType="lpstr">
      <vt:lpstr>בית החייל חיפה </vt:lpstr>
      <vt:lpstr>בית החייל קרית שמונה </vt:lpstr>
      <vt:lpstr>בית החייל טבריה </vt:lpstr>
      <vt:lpstr>בית החייל תל אביב</vt:lpstr>
      <vt:lpstr>בית השריון תל אביב </vt:lpstr>
      <vt:lpstr>בית החייל רמת גן</vt:lpstr>
      <vt:lpstr>בית קלימיאן רמת גן </vt:lpstr>
      <vt:lpstr>בית החייל ירושלים</vt:lpstr>
      <vt:lpstr>הר גילה </vt:lpstr>
      <vt:lpstr>בית החייל באר שבע</vt:lpstr>
      <vt:lpstr>כפר הנופש אשקלון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2023-08-29T10:01:47Z</dcterms:modified>
</cp:coreProperties>
</file>